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CTC-File\Home$\JFindley\Desktop\"/>
    </mc:Choice>
  </mc:AlternateContent>
  <xr:revisionPtr revIDLastSave="0" documentId="8_{A83A96B0-42B7-467B-B286-65C0D4474F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Quantification Tool" sheetId="1" r:id="rId1"/>
    <sheet name="Emissions Factors EMFAC2011" sheetId="2" r:id="rId2"/>
    <sheet name="Sheet3" sheetId="3" r:id="rId3"/>
  </sheets>
  <definedNames>
    <definedName name="_xlnm.Print_Titles" localSheetId="0">'Quantification Tool'!$1:$2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8" i="1" l="1"/>
  <c r="M89" i="1" s="1"/>
  <c r="L88" i="1"/>
  <c r="K88" i="1"/>
  <c r="K89" i="1" s="1"/>
  <c r="J88" i="1"/>
  <c r="J89" i="1" s="1"/>
  <c r="M94" i="1"/>
  <c r="M95" i="1" s="1"/>
  <c r="L94" i="1"/>
  <c r="L95" i="1" s="1"/>
  <c r="K94" i="1"/>
  <c r="K95" i="1" s="1"/>
  <c r="J94" i="1"/>
  <c r="J95" i="1" s="1"/>
  <c r="L89" i="1"/>
  <c r="M82" i="1"/>
  <c r="L82" i="1"/>
  <c r="K82" i="1"/>
  <c r="J82" i="1"/>
  <c r="M76" i="1"/>
  <c r="M77" i="1" s="1"/>
  <c r="L76" i="1"/>
  <c r="L77" i="1" s="1"/>
  <c r="K76" i="1"/>
  <c r="K77" i="1" s="1"/>
  <c r="J76" i="1"/>
  <c r="J77" i="1" s="1"/>
  <c r="H94" i="1"/>
  <c r="H88" i="1"/>
  <c r="H76" i="1"/>
  <c r="H82" i="1"/>
  <c r="M83" i="1" l="1"/>
  <c r="L83" i="1"/>
  <c r="K83" i="1"/>
  <c r="J83" i="1"/>
  <c r="H83" i="1"/>
  <c r="H95" i="1" l="1"/>
  <c r="H96" i="1" s="1"/>
  <c r="H89" i="1"/>
  <c r="H90" i="1" s="1"/>
  <c r="H84" i="1"/>
  <c r="H77" i="1"/>
  <c r="H78" i="1" s="1"/>
</calcChain>
</file>

<file path=xl/sharedStrings.xml><?xml version="1.0" encoding="utf-8"?>
<sst xmlns="http://schemas.openxmlformats.org/spreadsheetml/2006/main" count="204" uniqueCount="92">
  <si>
    <t>Roundabout Quantification Tool</t>
  </si>
  <si>
    <t>Instructions:</t>
  </si>
  <si>
    <t>Equations:</t>
  </si>
  <si>
    <t>Inputs</t>
  </si>
  <si>
    <t>CMAQ Cost</t>
  </si>
  <si>
    <t xml:space="preserve">Roundabout projects reduce delay and idling emissions.  This methodology assumes that reductions in weekday </t>
  </si>
  <si>
    <t>delay are the principal source of emissions reductions attributable to roundabouts.</t>
  </si>
  <si>
    <t>Required Inputs</t>
  </si>
  <si>
    <t>Reduction in weekday  or am and peak period vehicle hours of delay due to the improvements (R); or</t>
  </si>
  <si>
    <t>Recent counts of average cue length in the adjacent lane during the a.m. and p.m. peak periods before the improvement.</t>
  </si>
  <si>
    <r>
      <t>IEF</t>
    </r>
    <r>
      <rPr>
        <vertAlign val="subscript"/>
        <sz val="11"/>
        <color theme="1"/>
        <rFont val="Calibri"/>
        <family val="2"/>
        <scheme val="minor"/>
      </rPr>
      <t>ROG</t>
    </r>
  </si>
  <si>
    <t>+</t>
  </si>
  <si>
    <r>
      <t>IEF</t>
    </r>
    <r>
      <rPr>
        <vertAlign val="subscript"/>
        <sz val="11"/>
        <color theme="1"/>
        <rFont val="Calibri"/>
        <family val="2"/>
        <scheme val="minor"/>
      </rPr>
      <t xml:space="preserve">NOX </t>
    </r>
  </si>
  <si>
    <r>
      <t>IEF</t>
    </r>
    <r>
      <rPr>
        <vertAlign val="subscript"/>
        <sz val="11"/>
        <color theme="1"/>
        <rFont val="Calibri"/>
        <family val="2"/>
        <scheme val="minor"/>
      </rPr>
      <t>PM10</t>
    </r>
  </si>
  <si>
    <r>
      <t>IEF</t>
    </r>
    <r>
      <rPr>
        <vertAlign val="subscript"/>
        <sz val="11"/>
        <color theme="1"/>
        <rFont val="Calibri"/>
        <family val="2"/>
        <scheme val="minor"/>
      </rPr>
      <t>PM2.5</t>
    </r>
  </si>
  <si>
    <t>0.91     X</t>
  </si>
  <si>
    <t>]     X</t>
  </si>
  <si>
    <t xml:space="preserve">Daily Emission Reductions  (in Kg per day) = </t>
  </si>
  <si>
    <t xml:space="preserve">RF   </t>
  </si>
  <si>
    <t>X</t>
  </si>
  <si>
    <r>
      <t>Q</t>
    </r>
    <r>
      <rPr>
        <vertAlign val="subscript"/>
        <sz val="11"/>
        <color theme="1"/>
        <rFont val="Calibri"/>
        <family val="2"/>
        <scheme val="minor"/>
      </rPr>
      <t>pm)</t>
    </r>
  </si>
  <si>
    <r>
      <t>(Q</t>
    </r>
    <r>
      <rPr>
        <vertAlign val="subscript"/>
        <sz val="11"/>
        <color theme="1"/>
        <rFont val="Calibri"/>
        <family val="2"/>
        <scheme val="minor"/>
      </rPr>
      <t>am</t>
    </r>
  </si>
  <si>
    <t>TM</t>
  </si>
  <si>
    <t>R  x   [</t>
  </si>
  <si>
    <t>R  X TM [</t>
  </si>
  <si>
    <r>
      <t xml:space="preserve">ROUNDABOUTS WHERE DAILY VEHICLE HOURS OF DELAY REDUCED IS KNOWN AND A TURN LANE </t>
    </r>
    <r>
      <rPr>
        <b/>
        <u/>
        <sz val="10"/>
        <color theme="1"/>
        <rFont val="Calibri"/>
        <family val="2"/>
        <scheme val="minor"/>
      </rPr>
      <t>EXISTS</t>
    </r>
    <r>
      <rPr>
        <b/>
        <sz val="10"/>
        <color theme="1"/>
        <rFont val="Calibri"/>
        <family val="2"/>
        <scheme val="minor"/>
      </rPr>
      <t xml:space="preserve"> CURRENTLY</t>
    </r>
  </si>
  <si>
    <r>
      <t xml:space="preserve">ROUNDABOUTS WHERE DAILY VEHICLE HOURS OF DELAY REDUCED IS KNOWN AND A TURN LANE </t>
    </r>
    <r>
      <rPr>
        <b/>
        <u/>
        <sz val="10"/>
        <color theme="1"/>
        <rFont val="Calibri"/>
        <family val="2"/>
        <scheme val="minor"/>
      </rPr>
      <t>DOES NOT EXIST</t>
    </r>
    <r>
      <rPr>
        <b/>
        <sz val="10"/>
        <color theme="1"/>
        <rFont val="Calibri"/>
        <family val="2"/>
        <scheme val="minor"/>
      </rPr>
      <t xml:space="preserve"> CURRENTLY</t>
    </r>
  </si>
  <si>
    <r>
      <t xml:space="preserve">ROUNDABOUTS WHERE DAILY VEHICLE HOURS OF DELAY REDUCED IS UNKNOWN AND A TURN LANE </t>
    </r>
    <r>
      <rPr>
        <b/>
        <u/>
        <sz val="10"/>
        <color theme="1"/>
        <rFont val="Calibri"/>
        <family val="2"/>
        <scheme val="minor"/>
      </rPr>
      <t>EXISTS</t>
    </r>
    <r>
      <rPr>
        <b/>
        <sz val="10"/>
        <color theme="1"/>
        <rFont val="Calibri"/>
        <family val="2"/>
        <scheme val="minor"/>
      </rPr>
      <t xml:space="preserve"> CURRENTLY</t>
    </r>
  </si>
  <si>
    <r>
      <t>Q</t>
    </r>
    <r>
      <rPr>
        <vertAlign val="subscript"/>
        <sz val="11"/>
        <color theme="1"/>
        <rFont val="Calibri"/>
        <family val="2"/>
        <scheme val="minor"/>
      </rPr>
      <t>pm</t>
    </r>
    <r>
      <rPr>
        <sz val="11"/>
        <color theme="1"/>
        <rFont val="Calibri"/>
        <family val="2"/>
        <scheme val="minor"/>
      </rPr>
      <t>)</t>
    </r>
  </si>
  <si>
    <t xml:space="preserve">Where: </t>
  </si>
  <si>
    <t>R = reduction in total weekday peak period vehicle hours of delay</t>
  </si>
  <si>
    <r>
      <t>Q</t>
    </r>
    <r>
      <rPr>
        <vertAlign val="subscript"/>
        <sz val="11"/>
        <color theme="1"/>
        <rFont val="Calibri"/>
        <family val="2"/>
        <scheme val="minor"/>
      </rPr>
      <t xml:space="preserve">pm  </t>
    </r>
    <r>
      <rPr>
        <sz val="11"/>
        <color theme="1"/>
        <rFont val="Calibri"/>
        <family val="2"/>
        <scheme val="minor"/>
      </rPr>
      <t>=</t>
    </r>
  </si>
  <si>
    <r>
      <t>Q</t>
    </r>
    <r>
      <rPr>
        <vertAlign val="subscript"/>
        <sz val="11"/>
        <color theme="1"/>
        <rFont val="Calibri"/>
        <family val="2"/>
        <scheme val="minor"/>
      </rPr>
      <t xml:space="preserve">am </t>
    </r>
    <r>
      <rPr>
        <sz val="11"/>
        <color theme="1"/>
        <rFont val="Calibri"/>
        <family val="2"/>
        <scheme val="minor"/>
      </rPr>
      <t xml:space="preserve">  and</t>
    </r>
  </si>
  <si>
    <t>average queue length for the turning movement in the am or pm peak period before the improvement</t>
  </si>
  <si>
    <t>TM = the average turning movement percent</t>
  </si>
  <si>
    <t>IEF = the idling emissions factor for all vehicle classes for each pollutant</t>
  </si>
  <si>
    <t>2.05 = the ratio of total average 24-hour weekday delay per vehicle to the average delay per vehicle in the am and pm peak</t>
  </si>
  <si>
    <t>0.91 = factor to convert from average weekday traffic to annual average daily traffic</t>
  </si>
  <si>
    <t>Emissions Reductions Formulas:</t>
  </si>
  <si>
    <t>Cost Effectiveness Formula</t>
  </si>
  <si>
    <r>
      <t xml:space="preserve">ROUNDABOUTS WHERE DAILY VEHICLE HOURS OF DELAY REDUCED IS UNKNOWN AND A TURN LANE </t>
    </r>
    <r>
      <rPr>
        <b/>
        <u/>
        <sz val="10"/>
        <color theme="1"/>
        <rFont val="Calibri"/>
        <family val="2"/>
        <scheme val="minor"/>
      </rPr>
      <t>DOES NOT EXIST</t>
    </r>
    <r>
      <rPr>
        <b/>
        <sz val="10"/>
        <color theme="1"/>
        <rFont val="Calibri"/>
        <family val="2"/>
        <scheme val="minor"/>
      </rPr>
      <t xml:space="preserve"> CURRENTLY</t>
    </r>
  </si>
  <si>
    <t>CRF</t>
  </si>
  <si>
    <t xml:space="preserve">CMAQ Cost </t>
  </si>
  <si>
    <t>=</t>
  </si>
  <si>
    <t>kg</t>
  </si>
  <si>
    <t>Daily Emission Reductions * 365</t>
  </si>
  <si>
    <t>Where:</t>
  </si>
  <si>
    <t xml:space="preserve">CRF = </t>
  </si>
  <si>
    <r>
      <t>(1+1.03)</t>
    </r>
    <r>
      <rPr>
        <vertAlign val="superscript"/>
        <sz val="11"/>
        <color theme="1"/>
        <rFont val="Calibri"/>
        <family val="2"/>
        <scheme val="minor"/>
      </rPr>
      <t xml:space="preserve">project life </t>
    </r>
    <r>
      <rPr>
        <sz val="11"/>
        <color theme="1"/>
        <rFont val="Calibri"/>
        <family val="2"/>
        <scheme val="minor"/>
      </rPr>
      <t>(1.03)</t>
    </r>
  </si>
  <si>
    <r>
      <t>(1+1.03)</t>
    </r>
    <r>
      <rPr>
        <vertAlign val="superscript"/>
        <sz val="11"/>
        <color theme="1"/>
        <rFont val="Calibri"/>
        <family val="2"/>
        <scheme val="minor"/>
      </rPr>
      <t xml:space="preserve">project life </t>
    </r>
    <r>
      <rPr>
        <sz val="11"/>
        <color theme="1"/>
        <rFont val="Calibri"/>
        <family val="2"/>
        <scheme val="minor"/>
      </rPr>
      <t>- 1.03</t>
    </r>
  </si>
  <si>
    <t>dollars</t>
  </si>
  <si>
    <t>Hours of Delay Reduced</t>
  </si>
  <si>
    <t>Delay Reduction Factor</t>
  </si>
  <si>
    <t>Default Value (Do not Change)</t>
  </si>
  <si>
    <t>RF = delay reduction factor</t>
  </si>
  <si>
    <t>Yellow Highlighted Cells = Required Project Sponsor Inputs</t>
  </si>
  <si>
    <t>DO NOT CHANGE VALUES!</t>
  </si>
  <si>
    <t xml:space="preserve">[ </t>
  </si>
  <si>
    <r>
      <t>[</t>
    </r>
    <r>
      <rPr>
        <sz val="11"/>
        <color theme="1"/>
        <rFont val="Calibri"/>
        <family val="2"/>
        <scheme val="minor"/>
      </rPr>
      <t xml:space="preserve"> </t>
    </r>
  </si>
  <si>
    <t>LDA</t>
  </si>
  <si>
    <t>LDT1</t>
  </si>
  <si>
    <t>LDT2</t>
  </si>
  <si>
    <t>LHD1</t>
  </si>
  <si>
    <t>LHD2</t>
  </si>
  <si>
    <t>MCY</t>
  </si>
  <si>
    <t>MDV</t>
  </si>
  <si>
    <t>MH</t>
  </si>
  <si>
    <t>OBUS</t>
  </si>
  <si>
    <t>SBUS</t>
  </si>
  <si>
    <t>T6</t>
  </si>
  <si>
    <t>T7</t>
  </si>
  <si>
    <t>UBUS</t>
  </si>
  <si>
    <t>GAS</t>
  </si>
  <si>
    <t>DSL</t>
  </si>
  <si>
    <t>Fuel</t>
  </si>
  <si>
    <t>Vehicle Category</t>
  </si>
  <si>
    <t>EMFAC2011 Emissions Factors (Grams/Mile)</t>
  </si>
  <si>
    <t xml:space="preserve">Daily Emission Reductions  (in lb per day) = </t>
  </si>
  <si>
    <t>CMAQ Dollars Requested</t>
  </si>
  <si>
    <t>Project Life (in years)</t>
  </si>
  <si>
    <r>
      <t>Q</t>
    </r>
    <r>
      <rPr>
        <vertAlign val="subscript"/>
        <sz val="11"/>
        <color theme="1"/>
        <rFont val="Calibri"/>
        <family val="2"/>
        <scheme val="minor"/>
      </rPr>
      <t xml:space="preserve">am </t>
    </r>
    <r>
      <rPr>
        <sz val="11"/>
        <color theme="1"/>
        <rFont val="Calibri"/>
        <family val="2"/>
        <scheme val="minor"/>
      </rPr>
      <t xml:space="preserve"> (in miles)</t>
    </r>
  </si>
  <si>
    <r>
      <t>Q</t>
    </r>
    <r>
      <rPr>
        <vertAlign val="subscript"/>
        <sz val="11"/>
        <color theme="1"/>
        <rFont val="Calibri"/>
        <family val="2"/>
        <scheme val="minor"/>
      </rPr>
      <t xml:space="preserve">pm </t>
    </r>
    <r>
      <rPr>
        <sz val="11"/>
        <color theme="1"/>
        <rFont val="Calibri"/>
        <family val="2"/>
        <scheme val="minor"/>
      </rPr>
      <t>(in miles)</t>
    </r>
  </si>
  <si>
    <t xml:space="preserve">Cost Effectiveness (CMAQ Dollars per pound/day) = </t>
  </si>
  <si>
    <t xml:space="preserve">Cost Effectiveness = </t>
  </si>
  <si>
    <t>Quantification Tool</t>
  </si>
  <si>
    <t>SJCOG - 2016 CMAQ Call For Projects</t>
  </si>
  <si>
    <t>total</t>
  </si>
  <si>
    <t>ROG</t>
  </si>
  <si>
    <t>NOX</t>
  </si>
  <si>
    <t>PM10</t>
  </si>
  <si>
    <t>PM2.5</t>
  </si>
  <si>
    <t>PM 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</si>
</sst>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2"/>
      <color theme="3"/>
      <name val="Calibri"/>
      <family val="2"/>
      <scheme val="minor"/>
    </font>
    <font>
      <b/>
      <i/>
      <u/>
      <sz val="11"/>
      <color theme="3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thick">
        <color rgb="FFFFFF00"/>
      </top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B050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6" fillId="0" borderId="1" xfId="0" applyFont="1" applyBorder="1"/>
    <xf numFmtId="0" fontId="7" fillId="0" borderId="0" xfId="0" applyFont="1"/>
    <xf numFmtId="0" fontId="1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3" xfId="0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/>
    </xf>
    <xf numFmtId="0" fontId="9" fillId="0" borderId="2" xfId="0" applyFont="1" applyBorder="1"/>
    <xf numFmtId="0" fontId="9" fillId="0" borderId="10" xfId="0" applyFont="1" applyBorder="1"/>
    <xf numFmtId="0" fontId="9" fillId="0" borderId="18" xfId="0" applyFont="1" applyBorder="1"/>
    <xf numFmtId="0" fontId="9" fillId="0" borderId="26" xfId="0" applyFont="1" applyBorder="1"/>
    <xf numFmtId="0" fontId="0" fillId="0" borderId="34" xfId="0" applyBorder="1"/>
    <xf numFmtId="0" fontId="0" fillId="0" borderId="35" xfId="0" applyBorder="1"/>
    <xf numFmtId="0" fontId="0" fillId="0" borderId="36" xfId="0" applyBorder="1" applyAlignment="1">
      <alignment horizontal="center"/>
    </xf>
    <xf numFmtId="0" fontId="0" fillId="0" borderId="36" xfId="0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0" fillId="0" borderId="39" xfId="0" applyBorder="1" applyAlignment="1">
      <alignment horizontal="left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/>
    <xf numFmtId="0" fontId="0" fillId="0" borderId="25" xfId="0" applyBorder="1"/>
    <xf numFmtId="0" fontId="9" fillId="0" borderId="44" xfId="0" applyFont="1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164" fontId="0" fillId="0" borderId="8" xfId="0" applyNumberFormat="1" applyBorder="1"/>
    <xf numFmtId="0" fontId="0" fillId="3" borderId="0" xfId="0" applyFill="1" applyAlignment="1">
      <alignment horizontal="left"/>
    </xf>
    <xf numFmtId="164" fontId="0" fillId="0" borderId="16" xfId="0" applyNumberFormat="1" applyBorder="1"/>
    <xf numFmtId="164" fontId="0" fillId="0" borderId="24" xfId="0" applyNumberFormat="1" applyBorder="1"/>
    <xf numFmtId="0" fontId="5" fillId="3" borderId="0" xfId="0" applyFont="1" applyFill="1" applyAlignment="1">
      <alignment horizontal="left"/>
    </xf>
    <xf numFmtId="0" fontId="4" fillId="0" borderId="0" xfId="0" applyFont="1"/>
    <xf numFmtId="164" fontId="0" fillId="0" borderId="50" xfId="0" applyNumberFormat="1" applyBorder="1"/>
    <xf numFmtId="0" fontId="12" fillId="0" borderId="0" xfId="0" applyFont="1" applyAlignment="1">
      <alignment horizontal="right"/>
    </xf>
    <xf numFmtId="0" fontId="12" fillId="0" borderId="14" xfId="0" applyFont="1" applyBorder="1" applyAlignment="1">
      <alignment horizontal="right"/>
    </xf>
    <xf numFmtId="165" fontId="0" fillId="0" borderId="0" xfId="0" applyNumberFormat="1"/>
    <xf numFmtId="165" fontId="0" fillId="0" borderId="14" xfId="0" applyNumberFormat="1" applyBorder="1"/>
    <xf numFmtId="0" fontId="12" fillId="0" borderId="6" xfId="0" applyFont="1" applyBorder="1" applyAlignment="1">
      <alignment horizontal="right"/>
    </xf>
    <xf numFmtId="0" fontId="12" fillId="0" borderId="48" xfId="0" applyFont="1" applyBorder="1" applyAlignment="1">
      <alignment horizontal="right"/>
    </xf>
    <xf numFmtId="0" fontId="12" fillId="0" borderId="22" xfId="0" applyFont="1" applyBorder="1" applyAlignment="1">
      <alignment horizontal="right"/>
    </xf>
    <xf numFmtId="0" fontId="0" fillId="0" borderId="53" xfId="0" applyBorder="1"/>
    <xf numFmtId="165" fontId="13" fillId="0" borderId="6" xfId="0" applyNumberFormat="1" applyFont="1" applyBorder="1" applyAlignment="1">
      <alignment horizontal="right"/>
    </xf>
    <xf numFmtId="165" fontId="0" fillId="0" borderId="22" xfId="0" applyNumberFormat="1" applyBorder="1"/>
    <xf numFmtId="165" fontId="0" fillId="0" borderId="48" xfId="0" applyNumberFormat="1" applyBorder="1"/>
    <xf numFmtId="5" fontId="0" fillId="2" borderId="42" xfId="0" applyNumberFormat="1" applyFill="1" applyBorder="1" applyAlignment="1">
      <alignment horizontal="center"/>
    </xf>
    <xf numFmtId="5" fontId="0" fillId="2" borderId="52" xfId="0" applyNumberFormat="1" applyFill="1" applyBorder="1" applyAlignment="1">
      <alignment horizontal="center"/>
    </xf>
    <xf numFmtId="5" fontId="0" fillId="2" borderId="43" xfId="0" applyNumberForma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52" xfId="0" applyBorder="1"/>
    <xf numFmtId="0" fontId="0" fillId="0" borderId="43" xfId="0" applyBorder="1"/>
    <xf numFmtId="1" fontId="0" fillId="2" borderId="42" xfId="0" applyNumberFormat="1" applyFill="1" applyBorder="1" applyAlignment="1">
      <alignment horizontal="center"/>
    </xf>
    <xf numFmtId="1" fontId="0" fillId="0" borderId="52" xfId="0" applyNumberFormat="1" applyBorder="1" applyAlignment="1">
      <alignment horizontal="center"/>
    </xf>
    <xf numFmtId="1" fontId="0" fillId="0" borderId="43" xfId="0" applyNumberFormat="1" applyBorder="1" applyAlignment="1">
      <alignment horizontal="center"/>
    </xf>
    <xf numFmtId="49" fontId="0" fillId="0" borderId="0" xfId="0" applyNumberFormat="1"/>
    <xf numFmtId="0" fontId="0" fillId="0" borderId="0" xfId="0"/>
    <xf numFmtId="0" fontId="0" fillId="0" borderId="40" xfId="0" applyBorder="1" applyAlignment="1">
      <alignment horizontal="center"/>
    </xf>
    <xf numFmtId="0" fontId="0" fillId="2" borderId="4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6"/>
  <sheetViews>
    <sheetView tabSelected="1" view="pageBreakPreview" topLeftCell="A49" zoomScale="115" zoomScaleNormal="100" zoomScaleSheetLayoutView="115" workbookViewId="0">
      <selection activeCell="T79" sqref="T79"/>
    </sheetView>
  </sheetViews>
  <sheetFormatPr defaultRowHeight="15" x14ac:dyDescent="0.25"/>
  <cols>
    <col min="1" max="1" width="9" customWidth="1"/>
    <col min="2" max="2" width="6.85546875" customWidth="1"/>
    <col min="3" max="3" width="5" customWidth="1"/>
    <col min="4" max="4" width="6.140625" bestFit="1" customWidth="1"/>
    <col min="5" max="5" width="5" customWidth="1"/>
    <col min="6" max="6" width="6.140625" customWidth="1"/>
    <col min="7" max="7" width="6.42578125" customWidth="1"/>
    <col min="8" max="8" width="11.5703125" customWidth="1"/>
    <col min="9" max="9" width="8.140625" customWidth="1"/>
    <col min="11" max="11" width="10.5703125" customWidth="1"/>
    <col min="12" max="13" width="10.140625" customWidth="1"/>
  </cols>
  <sheetData>
    <row r="1" spans="1:4" ht="18.75" x14ac:dyDescent="0.3">
      <c r="A1" s="2" t="s">
        <v>0</v>
      </c>
      <c r="B1" s="2"/>
      <c r="C1" s="2"/>
      <c r="D1" s="2"/>
    </row>
    <row r="2" spans="1:4" ht="18.75" x14ac:dyDescent="0.3">
      <c r="A2" s="2" t="s">
        <v>85</v>
      </c>
      <c r="B2" s="2"/>
      <c r="C2" s="2"/>
      <c r="D2" s="2"/>
    </row>
    <row r="4" spans="1:4" ht="15.75" x14ac:dyDescent="0.25">
      <c r="A4" s="4" t="s">
        <v>1</v>
      </c>
    </row>
    <row r="5" spans="1:4" x14ac:dyDescent="0.25">
      <c r="A5" t="s">
        <v>5</v>
      </c>
    </row>
    <row r="6" spans="1:4" x14ac:dyDescent="0.25">
      <c r="A6" t="s">
        <v>6</v>
      </c>
    </row>
    <row r="8" spans="1:4" x14ac:dyDescent="0.25">
      <c r="A8" s="5" t="s">
        <v>2</v>
      </c>
    </row>
    <row r="10" spans="1:4" x14ac:dyDescent="0.25">
      <c r="A10" s="7" t="s">
        <v>7</v>
      </c>
    </row>
    <row r="11" spans="1:4" x14ac:dyDescent="0.25">
      <c r="A11" s="7"/>
    </row>
    <row r="12" spans="1:4" x14ac:dyDescent="0.25">
      <c r="A12" t="s">
        <v>4</v>
      </c>
    </row>
    <row r="13" spans="1:4" x14ac:dyDescent="0.25">
      <c r="A13" t="s">
        <v>8</v>
      </c>
    </row>
    <row r="14" spans="1:4" x14ac:dyDescent="0.25">
      <c r="A14" t="s">
        <v>9</v>
      </c>
    </row>
    <row r="16" spans="1:4" x14ac:dyDescent="0.25">
      <c r="A16" s="7" t="s">
        <v>38</v>
      </c>
    </row>
    <row r="17" spans="1:20" ht="15.75" thickBot="1" x14ac:dyDescent="0.3">
      <c r="A17" s="7"/>
    </row>
    <row r="18" spans="1:20" ht="15.75" thickTop="1" x14ac:dyDescent="0.25">
      <c r="A18" s="43" t="s">
        <v>25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</row>
    <row r="19" spans="1:20" x14ac:dyDescent="0.25">
      <c r="A19" s="12"/>
      <c r="M19" s="13"/>
    </row>
    <row r="20" spans="1:20" x14ac:dyDescent="0.25">
      <c r="A20" s="12" t="s">
        <v>17</v>
      </c>
      <c r="M20" s="13"/>
    </row>
    <row r="21" spans="1:20" ht="18" x14ac:dyDescent="0.35">
      <c r="A21" s="14" t="s">
        <v>23</v>
      </c>
      <c r="B21" s="8" t="s">
        <v>10</v>
      </c>
      <c r="C21" s="8" t="s">
        <v>11</v>
      </c>
      <c r="D21" s="8" t="s">
        <v>12</v>
      </c>
      <c r="E21" s="8" t="s">
        <v>11</v>
      </c>
      <c r="F21" s="8" t="s">
        <v>13</v>
      </c>
      <c r="G21" s="8" t="s">
        <v>11</v>
      </c>
      <c r="H21" s="8" t="s">
        <v>14</v>
      </c>
      <c r="I21" t="s">
        <v>16</v>
      </c>
      <c r="J21" s="15" t="s">
        <v>15</v>
      </c>
      <c r="K21" s="9">
        <v>1</v>
      </c>
      <c r="M21" s="13"/>
    </row>
    <row r="22" spans="1:20" ht="15.75" thickBot="1" x14ac:dyDescent="0.3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58">
        <v>1000</v>
      </c>
      <c r="L22" s="17"/>
      <c r="M22" s="59"/>
    </row>
    <row r="23" spans="1:20" ht="16.5" thickTop="1" thickBot="1" x14ac:dyDescent="0.3"/>
    <row r="24" spans="1:20" ht="15.75" thickTop="1" x14ac:dyDescent="0.25">
      <c r="A24" s="44" t="s">
        <v>26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9"/>
    </row>
    <row r="25" spans="1:20" x14ac:dyDescent="0.25">
      <c r="A25" s="20"/>
      <c r="M25" s="21"/>
    </row>
    <row r="26" spans="1:20" x14ac:dyDescent="0.25">
      <c r="A26" s="20" t="s">
        <v>17</v>
      </c>
      <c r="M26" s="21"/>
    </row>
    <row r="27" spans="1:20" ht="18" x14ac:dyDescent="0.35">
      <c r="A27" s="22" t="s">
        <v>24</v>
      </c>
      <c r="B27" s="8" t="s">
        <v>10</v>
      </c>
      <c r="C27" s="8" t="s">
        <v>11</v>
      </c>
      <c r="D27" s="8" t="s">
        <v>12</v>
      </c>
      <c r="E27" s="8" t="s">
        <v>11</v>
      </c>
      <c r="F27" s="8" t="s">
        <v>13</v>
      </c>
      <c r="G27" s="8" t="s">
        <v>11</v>
      </c>
      <c r="H27" s="8" t="s">
        <v>14</v>
      </c>
      <c r="I27" t="s">
        <v>16</v>
      </c>
      <c r="J27" s="15" t="s">
        <v>15</v>
      </c>
      <c r="K27" s="9">
        <v>1</v>
      </c>
      <c r="M27" s="21"/>
    </row>
    <row r="28" spans="1:20" ht="15.75" thickBot="1" x14ac:dyDescent="0.3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60">
        <v>1000</v>
      </c>
      <c r="L28" s="24"/>
      <c r="M28" s="25"/>
    </row>
    <row r="29" spans="1:20" ht="16.5" thickTop="1" thickBot="1" x14ac:dyDescent="0.3"/>
    <row r="30" spans="1:20" ht="15.75" thickTop="1" x14ac:dyDescent="0.25">
      <c r="A30" s="4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7"/>
    </row>
    <row r="31" spans="1:20" x14ac:dyDescent="0.25">
      <c r="A31" s="28"/>
      <c r="T31" s="29"/>
    </row>
    <row r="32" spans="1:20" x14ac:dyDescent="0.25">
      <c r="A32" s="28" t="s">
        <v>17</v>
      </c>
      <c r="T32" s="29"/>
    </row>
    <row r="33" spans="1:22" ht="18" x14ac:dyDescent="0.35">
      <c r="A33" s="40" t="s">
        <v>18</v>
      </c>
      <c r="B33" s="8" t="s">
        <v>19</v>
      </c>
      <c r="C33" s="8">
        <v>2.0499999999999998</v>
      </c>
      <c r="D33" s="8" t="s">
        <v>19</v>
      </c>
      <c r="E33" s="8" t="s">
        <v>21</v>
      </c>
      <c r="F33" s="8" t="s">
        <v>11</v>
      </c>
      <c r="G33" s="8" t="s">
        <v>20</v>
      </c>
      <c r="H33" s="8" t="s">
        <v>19</v>
      </c>
      <c r="I33" s="8" t="s">
        <v>57</v>
      </c>
      <c r="J33" s="8" t="s">
        <v>10</v>
      </c>
      <c r="K33" s="8" t="s">
        <v>11</v>
      </c>
      <c r="L33" s="8" t="s">
        <v>12</v>
      </c>
      <c r="M33" s="8" t="s">
        <v>11</v>
      </c>
      <c r="N33" s="8" t="s">
        <v>13</v>
      </c>
      <c r="O33" s="8" t="s">
        <v>11</v>
      </c>
      <c r="P33" s="8" t="s">
        <v>14</v>
      </c>
      <c r="Q33" t="s">
        <v>16</v>
      </c>
      <c r="R33" s="15" t="s">
        <v>15</v>
      </c>
      <c r="S33" s="9">
        <v>1</v>
      </c>
      <c r="T33" s="29"/>
    </row>
    <row r="34" spans="1:22" ht="15.75" thickBot="1" x14ac:dyDescent="0.3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61">
        <v>1000</v>
      </c>
      <c r="T34" s="32"/>
    </row>
    <row r="35" spans="1:22" ht="16.5" thickTop="1" thickBot="1" x14ac:dyDescent="0.3"/>
    <row r="36" spans="1:22" ht="15.75" thickTop="1" x14ac:dyDescent="0.25">
      <c r="A36" s="46" t="s">
        <v>40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</row>
    <row r="37" spans="1:22" x14ac:dyDescent="0.25">
      <c r="A37" s="35"/>
      <c r="V37" s="36"/>
    </row>
    <row r="38" spans="1:22" x14ac:dyDescent="0.25">
      <c r="A38" s="35" t="s">
        <v>17</v>
      </c>
      <c r="V38" s="36"/>
    </row>
    <row r="39" spans="1:22" ht="18" x14ac:dyDescent="0.35">
      <c r="A39" s="41" t="s">
        <v>18</v>
      </c>
      <c r="B39" s="8" t="s">
        <v>19</v>
      </c>
      <c r="C39" s="8">
        <v>2.0499999999999998</v>
      </c>
      <c r="D39" s="8" t="s">
        <v>19</v>
      </c>
      <c r="E39" s="8" t="s">
        <v>21</v>
      </c>
      <c r="F39" s="8" t="s">
        <v>11</v>
      </c>
      <c r="G39" s="8" t="s">
        <v>28</v>
      </c>
      <c r="H39" s="8" t="s">
        <v>19</v>
      </c>
      <c r="I39" s="8" t="s">
        <v>22</v>
      </c>
      <c r="J39" s="8" t="s">
        <v>19</v>
      </c>
      <c r="K39" s="8" t="s">
        <v>58</v>
      </c>
      <c r="L39" s="8" t="s">
        <v>10</v>
      </c>
      <c r="M39" s="8" t="s">
        <v>11</v>
      </c>
      <c r="N39" s="8" t="s">
        <v>12</v>
      </c>
      <c r="O39" s="8" t="s">
        <v>11</v>
      </c>
      <c r="P39" s="8" t="s">
        <v>13</v>
      </c>
      <c r="Q39" s="8" t="s">
        <v>11</v>
      </c>
      <c r="R39" s="8" t="s">
        <v>14</v>
      </c>
      <c r="S39" t="s">
        <v>16</v>
      </c>
      <c r="T39" s="15" t="s">
        <v>15</v>
      </c>
      <c r="U39" s="9">
        <v>1</v>
      </c>
      <c r="V39" s="36"/>
    </row>
    <row r="40" spans="1:22" ht="15.75" thickBot="1" x14ac:dyDescent="0.3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42">
        <v>1000</v>
      </c>
      <c r="V40" s="39"/>
    </row>
    <row r="41" spans="1:22" ht="15.75" thickTop="1" x14ac:dyDescent="0.25"/>
    <row r="43" spans="1:22" x14ac:dyDescent="0.25">
      <c r="A43" t="s">
        <v>29</v>
      </c>
    </row>
    <row r="44" spans="1:22" x14ac:dyDescent="0.25">
      <c r="A44" t="s">
        <v>30</v>
      </c>
    </row>
    <row r="45" spans="1:22" x14ac:dyDescent="0.25">
      <c r="A45" t="s">
        <v>54</v>
      </c>
    </row>
    <row r="46" spans="1:22" ht="18" x14ac:dyDescent="0.35">
      <c r="A46" s="15" t="s">
        <v>32</v>
      </c>
      <c r="B46" s="15" t="s">
        <v>31</v>
      </c>
      <c r="C46" s="98" t="s">
        <v>33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</row>
    <row r="47" spans="1:22" x14ac:dyDescent="0.25">
      <c r="A47" t="s">
        <v>36</v>
      </c>
    </row>
    <row r="48" spans="1:22" x14ac:dyDescent="0.25">
      <c r="A48" t="s">
        <v>34</v>
      </c>
    </row>
    <row r="49" spans="1:12" x14ac:dyDescent="0.25">
      <c r="A49" t="s">
        <v>35</v>
      </c>
    </row>
    <row r="50" spans="1:12" x14ac:dyDescent="0.25">
      <c r="A50" t="s">
        <v>37</v>
      </c>
    </row>
    <row r="52" spans="1:12" x14ac:dyDescent="0.25">
      <c r="A52" s="7" t="s">
        <v>39</v>
      </c>
    </row>
    <row r="53" spans="1:12" ht="15.75" thickBot="1" x14ac:dyDescent="0.3">
      <c r="A53" s="7"/>
    </row>
    <row r="54" spans="1:12" ht="15.75" thickTop="1" x14ac:dyDescent="0.25">
      <c r="A54" s="47" t="s">
        <v>83</v>
      </c>
      <c r="B54" s="48"/>
      <c r="C54" s="48"/>
      <c r="D54" s="48"/>
      <c r="E54" s="49" t="s">
        <v>41</v>
      </c>
      <c r="F54" s="49" t="s">
        <v>19</v>
      </c>
      <c r="G54" s="50" t="s">
        <v>42</v>
      </c>
      <c r="H54" s="49"/>
      <c r="I54" s="49" t="s">
        <v>19</v>
      </c>
      <c r="J54" s="49">
        <v>1000</v>
      </c>
      <c r="K54" s="51" t="s">
        <v>43</v>
      </c>
      <c r="L54" s="52" t="s">
        <v>50</v>
      </c>
    </row>
    <row r="55" spans="1:12" ht="15.75" thickBot="1" x14ac:dyDescent="0.3">
      <c r="A55" s="53"/>
      <c r="B55" s="54"/>
      <c r="C55" s="55"/>
      <c r="D55" s="54"/>
      <c r="E55" s="100" t="s">
        <v>45</v>
      </c>
      <c r="F55" s="100"/>
      <c r="G55" s="100"/>
      <c r="H55" s="100"/>
      <c r="I55" s="100"/>
      <c r="J55" s="100"/>
      <c r="K55" s="56"/>
      <c r="L55" s="57" t="s">
        <v>44</v>
      </c>
    </row>
    <row r="56" spans="1:12" ht="15.75" thickTop="1" x14ac:dyDescent="0.25"/>
    <row r="57" spans="1:12" x14ac:dyDescent="0.25">
      <c r="A57" t="s">
        <v>46</v>
      </c>
    </row>
    <row r="58" spans="1:12" ht="17.25" x14ac:dyDescent="0.25">
      <c r="A58" t="s">
        <v>47</v>
      </c>
      <c r="B58" s="3" t="s">
        <v>48</v>
      </c>
      <c r="C58" s="3"/>
      <c r="D58" s="3"/>
    </row>
    <row r="59" spans="1:12" ht="17.25" x14ac:dyDescent="0.25">
      <c r="B59" t="s">
        <v>49</v>
      </c>
    </row>
    <row r="61" spans="1:12" x14ac:dyDescent="0.25">
      <c r="A61" s="75" t="s">
        <v>84</v>
      </c>
      <c r="B61" s="72"/>
      <c r="C61" s="72"/>
    </row>
    <row r="62" spans="1:12" x14ac:dyDescent="0.25">
      <c r="A62" s="75"/>
      <c r="B62" s="72"/>
      <c r="C62" s="72"/>
    </row>
    <row r="63" spans="1:12" x14ac:dyDescent="0.25">
      <c r="A63" s="76" t="s">
        <v>3</v>
      </c>
    </row>
    <row r="64" spans="1:12" x14ac:dyDescent="0.25">
      <c r="A64" t="s">
        <v>55</v>
      </c>
    </row>
    <row r="65" spans="1:15" ht="15.75" thickBot="1" x14ac:dyDescent="0.3"/>
    <row r="66" spans="1:15" ht="15.75" thickBot="1" x14ac:dyDescent="0.3">
      <c r="A66" t="s">
        <v>51</v>
      </c>
      <c r="E66" s="101"/>
      <c r="F66" s="93"/>
      <c r="G66" s="94"/>
    </row>
    <row r="67" spans="1:15" ht="18.75" thickBot="1" x14ac:dyDescent="0.4">
      <c r="A67" t="s">
        <v>80</v>
      </c>
      <c r="E67" s="101"/>
      <c r="F67" s="93"/>
      <c r="G67" s="94"/>
    </row>
    <row r="68" spans="1:15" ht="18.75" thickBot="1" x14ac:dyDescent="0.4">
      <c r="A68" t="s">
        <v>81</v>
      </c>
      <c r="E68" s="101"/>
      <c r="F68" s="93"/>
      <c r="G68" s="94"/>
    </row>
    <row r="69" spans="1:15" ht="15.75" thickBot="1" x14ac:dyDescent="0.3">
      <c r="A69" t="s">
        <v>22</v>
      </c>
      <c r="E69" s="101"/>
      <c r="F69" s="93"/>
      <c r="G69" s="94"/>
    </row>
    <row r="70" spans="1:15" ht="15.75" thickBot="1" x14ac:dyDescent="0.3">
      <c r="A70" t="s">
        <v>78</v>
      </c>
      <c r="E70" s="89"/>
      <c r="F70" s="90"/>
      <c r="G70" s="91"/>
    </row>
    <row r="71" spans="1:15" ht="15.75" thickBot="1" x14ac:dyDescent="0.3">
      <c r="A71" t="s">
        <v>79</v>
      </c>
      <c r="E71" s="95"/>
      <c r="F71" s="96"/>
      <c r="G71" s="97"/>
    </row>
    <row r="72" spans="1:15" ht="15.75" thickBot="1" x14ac:dyDescent="0.3">
      <c r="A72" t="s">
        <v>52</v>
      </c>
      <c r="E72" s="92">
        <v>1</v>
      </c>
      <c r="F72" s="93"/>
      <c r="G72" s="94"/>
      <c r="H72" t="s">
        <v>53</v>
      </c>
    </row>
    <row r="73" spans="1:15" ht="15.75" thickBot="1" x14ac:dyDescent="0.3"/>
    <row r="74" spans="1:15" ht="15.75" thickTop="1" x14ac:dyDescent="0.25">
      <c r="A74" s="43" t="s">
        <v>25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1"/>
    </row>
    <row r="75" spans="1:15" x14ac:dyDescent="0.25">
      <c r="A75" s="12"/>
      <c r="H75" s="78" t="s">
        <v>86</v>
      </c>
      <c r="J75" s="78" t="s">
        <v>87</v>
      </c>
      <c r="K75" s="78" t="s">
        <v>88</v>
      </c>
      <c r="L75" s="78" t="s">
        <v>89</v>
      </c>
      <c r="M75" s="82" t="s">
        <v>91</v>
      </c>
    </row>
    <row r="76" spans="1:15" x14ac:dyDescent="0.25">
      <c r="A76" s="12" t="s">
        <v>17</v>
      </c>
      <c r="H76" s="80">
        <f>($E$66*(SUM('Emissions Factors EMFAC2011'!B6:Z9))*0.91*(1/1000))</f>
        <v>0</v>
      </c>
      <c r="I76" s="80"/>
      <c r="J76" s="80">
        <f>($E$66*(SUM('Emissions Factors EMFAC2011'!B6:Z6))*0.91*(1/1000))</f>
        <v>0</v>
      </c>
      <c r="K76" s="80">
        <f>($E$66*(SUM('Emissions Factors EMFAC2011'!B7:Z7))*0.91*(1/1000))</f>
        <v>0</v>
      </c>
      <c r="L76" s="80">
        <f>($E$66*(SUM('Emissions Factors EMFAC2011'!B8:Z8))*0.91*(1/1000))</f>
        <v>0</v>
      </c>
      <c r="M76" s="86">
        <f>($E$66*(SUM('Emissions Factors EMFAC2011'!B9:Z9))*0.91*(1/1000))</f>
        <v>0</v>
      </c>
      <c r="N76" s="85"/>
    </row>
    <row r="77" spans="1:15" x14ac:dyDescent="0.25">
      <c r="A77" s="12" t="s">
        <v>77</v>
      </c>
      <c r="B77" s="8"/>
      <c r="H77" s="80">
        <f>H76*2.20462</f>
        <v>0</v>
      </c>
      <c r="I77" s="80"/>
      <c r="J77" s="80">
        <f>J76*2.20462</f>
        <v>0</v>
      </c>
      <c r="K77" s="80">
        <f>K76*2.20462</f>
        <v>0</v>
      </c>
      <c r="L77" s="80">
        <f>L76*2.20462</f>
        <v>0</v>
      </c>
      <c r="M77" s="86">
        <f>M76*2.20462</f>
        <v>0</v>
      </c>
      <c r="N77" s="85"/>
      <c r="O77" s="80"/>
    </row>
    <row r="78" spans="1:15" ht="15.75" thickBot="1" x14ac:dyDescent="0.3">
      <c r="A78" s="16" t="s">
        <v>82</v>
      </c>
      <c r="B78" s="17"/>
      <c r="C78" s="17"/>
      <c r="D78" s="17"/>
      <c r="E78" s="17"/>
      <c r="F78" s="17"/>
      <c r="G78" s="17"/>
      <c r="H78" s="71" t="e">
        <f>((((1-0.03)^$E$71)*0.03)/(((1+0.03)^$E$71)-1)*$E$70)/H77</f>
        <v>#DIV/0!</v>
      </c>
      <c r="I78" s="17"/>
      <c r="J78" s="17"/>
      <c r="K78" s="17"/>
      <c r="L78" s="17"/>
      <c r="M78" s="59"/>
    </row>
    <row r="79" spans="1:15" ht="16.5" thickTop="1" thickBot="1" x14ac:dyDescent="0.3"/>
    <row r="80" spans="1:15" ht="15.75" thickTop="1" x14ac:dyDescent="0.25">
      <c r="A80" s="44" t="s">
        <v>26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9"/>
    </row>
    <row r="81" spans="1:13" x14ac:dyDescent="0.25">
      <c r="A81" s="20"/>
      <c r="H81" s="78" t="s">
        <v>86</v>
      </c>
      <c r="J81" s="78" t="s">
        <v>87</v>
      </c>
      <c r="K81" s="78" t="s">
        <v>88</v>
      </c>
      <c r="L81" s="78" t="s">
        <v>89</v>
      </c>
      <c r="M81" s="79" t="s">
        <v>90</v>
      </c>
    </row>
    <row r="82" spans="1:13" x14ac:dyDescent="0.25">
      <c r="A82" s="20" t="s">
        <v>17</v>
      </c>
      <c r="H82" s="80">
        <f>($E$66*$E$69*(SUM('Emissions Factors EMFAC2011'!B6:Z9))*0.91*(1/1000))</f>
        <v>0</v>
      </c>
      <c r="I82" s="80"/>
      <c r="J82" s="80">
        <f>($E$66*$E$69*(SUM('Emissions Factors EMFAC2011'!B6:Z6))*0.91*(1/1000))</f>
        <v>0</v>
      </c>
      <c r="K82" s="80">
        <f>($E$66*$E$69*(SUM('Emissions Factors EMFAC2011'!B7:Z7))*0.91*(1/1000))</f>
        <v>0</v>
      </c>
      <c r="L82" s="80">
        <f>($E$66*$E$69*(SUM('Emissions Factors EMFAC2011'!B8:Z8))*0.91*(1/1000))</f>
        <v>0</v>
      </c>
      <c r="M82" s="81">
        <f>($E$66*$E$69*(SUM('Emissions Factors EMFAC2011'!B9:Z9))*0.91*(1/1000))</f>
        <v>0</v>
      </c>
    </row>
    <row r="83" spans="1:13" x14ac:dyDescent="0.25">
      <c r="A83" s="20" t="s">
        <v>77</v>
      </c>
      <c r="B83" s="8"/>
      <c r="H83" s="80">
        <f>H82*2.20462</f>
        <v>0</v>
      </c>
      <c r="I83" s="80"/>
      <c r="J83" s="80">
        <f>J82*2.20462</f>
        <v>0</v>
      </c>
      <c r="K83" s="80">
        <f>K82*2.20462</f>
        <v>0</v>
      </c>
      <c r="L83" s="80">
        <f>L82*2.20462</f>
        <v>0</v>
      </c>
      <c r="M83" s="81">
        <f>M82*2.20462</f>
        <v>0</v>
      </c>
    </row>
    <row r="84" spans="1:13" ht="15.75" thickBot="1" x14ac:dyDescent="0.3">
      <c r="A84" s="23" t="s">
        <v>82</v>
      </c>
      <c r="B84" s="24"/>
      <c r="C84" s="24"/>
      <c r="D84" s="24"/>
      <c r="E84" s="24"/>
      <c r="F84" s="24"/>
      <c r="G84" s="24"/>
      <c r="H84" s="73" t="e">
        <f>((((1-0.03)^$E$71)*0.03)/(((1+0.03)^$E$71)-1)*$E$70)/H83</f>
        <v>#DIV/0!</v>
      </c>
      <c r="I84" s="24"/>
      <c r="J84" s="24"/>
      <c r="K84" s="24"/>
      <c r="L84" s="24"/>
      <c r="M84" s="62"/>
    </row>
    <row r="85" spans="1:13" ht="16.5" thickTop="1" thickBot="1" x14ac:dyDescent="0.3"/>
    <row r="86" spans="1:13" ht="15.75" thickTop="1" x14ac:dyDescent="0.25">
      <c r="A86" s="45" t="s">
        <v>27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7"/>
    </row>
    <row r="87" spans="1:13" x14ac:dyDescent="0.25">
      <c r="A87" s="28"/>
      <c r="H87" s="78" t="s">
        <v>86</v>
      </c>
      <c r="J87" s="78" t="s">
        <v>87</v>
      </c>
      <c r="K87" s="78" t="s">
        <v>88</v>
      </c>
      <c r="L87" s="78" t="s">
        <v>89</v>
      </c>
      <c r="M87" s="84" t="s">
        <v>90</v>
      </c>
    </row>
    <row r="88" spans="1:13" x14ac:dyDescent="0.25">
      <c r="A88" s="28" t="s">
        <v>17</v>
      </c>
      <c r="H88" s="80">
        <f>($E$72*2.5*$E$67*$E$68*(SUM('Emissions Factors EMFAC2011'!B6:Z9))*0.91*(1/1000))</f>
        <v>0</v>
      </c>
      <c r="I88" s="80"/>
      <c r="J88" s="80">
        <f>($E$72*2.5*$E$67*$E$68*(SUM('Emissions Factors EMFAC2011'!B6:Z6))*0.91*(1/1000))</f>
        <v>0</v>
      </c>
      <c r="K88" s="80">
        <f>($E$72*2.5*$E$67*$E$68*(SUM('Emissions Factors EMFAC2011'!B7:Z7))*0.91*(1/1000))</f>
        <v>0</v>
      </c>
      <c r="L88" s="80">
        <f>($E$72*2.5*$E$67*$E$68*(SUM('Emissions Factors EMFAC2011'!B8:Z8))*0.91*(1/1000))</f>
        <v>0</v>
      </c>
      <c r="M88" s="87">
        <f>($E$72*2.5*$E$67*$E$68*(SUM('Emissions Factors EMFAC2011'!B9:Z9))*0.91*(1/1000))</f>
        <v>0</v>
      </c>
    </row>
    <row r="89" spans="1:13" x14ac:dyDescent="0.25">
      <c r="A89" s="28" t="s">
        <v>77</v>
      </c>
      <c r="B89" s="8"/>
      <c r="H89" s="80">
        <f>H88*2.20462</f>
        <v>0</v>
      </c>
      <c r="I89" s="80"/>
      <c r="J89" s="80">
        <f>J88*2.20462</f>
        <v>0</v>
      </c>
      <c r="K89" s="80">
        <f>K88*2.20462</f>
        <v>0</v>
      </c>
      <c r="L89" s="80">
        <f>L88*2.20462</f>
        <v>0</v>
      </c>
      <c r="M89" s="87">
        <f>M88*2.20462</f>
        <v>0</v>
      </c>
    </row>
    <row r="90" spans="1:13" ht="15.75" thickBot="1" x14ac:dyDescent="0.3">
      <c r="A90" s="30" t="s">
        <v>82</v>
      </c>
      <c r="B90" s="31"/>
      <c r="C90" s="31"/>
      <c r="D90" s="31"/>
      <c r="E90" s="31"/>
      <c r="F90" s="31"/>
      <c r="G90" s="31"/>
      <c r="H90" s="74" t="e">
        <f>((((1-0.03)^$E$71)*0.03)/(((1+0.03)^$E$71)-1)*$E$70)/H89</f>
        <v>#DIV/0!</v>
      </c>
      <c r="I90" s="31"/>
      <c r="J90" s="31"/>
      <c r="K90" s="31"/>
      <c r="L90" s="31"/>
      <c r="M90" s="63"/>
    </row>
    <row r="91" spans="1:13" ht="16.5" thickTop="1" thickBot="1" x14ac:dyDescent="0.3"/>
    <row r="92" spans="1:13" x14ac:dyDescent="0.25">
      <c r="A92" s="64" t="s">
        <v>40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6"/>
    </row>
    <row r="93" spans="1:13" x14ac:dyDescent="0.25">
      <c r="A93" s="67"/>
      <c r="H93" s="78" t="s">
        <v>86</v>
      </c>
      <c r="J93" s="78" t="s">
        <v>87</v>
      </c>
      <c r="K93" s="78" t="s">
        <v>88</v>
      </c>
      <c r="L93" s="78" t="s">
        <v>89</v>
      </c>
      <c r="M93" s="83" t="s">
        <v>90</v>
      </c>
    </row>
    <row r="94" spans="1:13" x14ac:dyDescent="0.25">
      <c r="A94" s="67" t="s">
        <v>17</v>
      </c>
      <c r="H94" s="80">
        <f>($E$72*2.5*$E$67*$E$68*$E$69*(SUM('Emissions Factors EMFAC2011'!B6:Z9))*0.91*(1/1000))</f>
        <v>0</v>
      </c>
      <c r="I94" s="80"/>
      <c r="J94" s="80">
        <f>($E$72*2.5*$E$67*$E$68*$E$69*(SUM('Emissions Factors EMFAC2011'!B6:Z9))*0.91*(1/1000))</f>
        <v>0</v>
      </c>
      <c r="K94" s="80">
        <f>($E$72*2.5*$E$67*$E$68*$E$69*(SUM('Emissions Factors EMFAC2011'!B6:Z9))*0.91*(1/1000))</f>
        <v>0</v>
      </c>
      <c r="L94" s="80">
        <f>($E$72*2.5*$E$67*$E$68*$E$69*(SUM('Emissions Factors EMFAC2011'!B6:Z9))*0.91*(1/1000))</f>
        <v>0</v>
      </c>
      <c r="M94" s="88">
        <f>($E$72*2.5*$E$67*$E$68*$E$69*(SUM('Emissions Factors EMFAC2011'!B6:Z9))*0.91*(1/1000))</f>
        <v>0</v>
      </c>
    </row>
    <row r="95" spans="1:13" x14ac:dyDescent="0.25">
      <c r="A95" s="67" t="s">
        <v>77</v>
      </c>
      <c r="H95" s="80">
        <f>H94*2.20462</f>
        <v>0</v>
      </c>
      <c r="I95" s="80"/>
      <c r="J95" s="80">
        <f>J94*2.20462</f>
        <v>0</v>
      </c>
      <c r="K95" s="80">
        <f>K94*2.20462</f>
        <v>0</v>
      </c>
      <c r="L95" s="80">
        <f>L94*2.20462</f>
        <v>0</v>
      </c>
      <c r="M95" s="88">
        <f>M94*2.20462</f>
        <v>0</v>
      </c>
    </row>
    <row r="96" spans="1:13" ht="15.75" thickBot="1" x14ac:dyDescent="0.3">
      <c r="A96" s="68" t="s">
        <v>82</v>
      </c>
      <c r="B96" s="69"/>
      <c r="C96" s="69"/>
      <c r="D96" s="69"/>
      <c r="E96" s="69"/>
      <c r="F96" s="69"/>
      <c r="G96" s="69"/>
      <c r="H96" s="77" t="e">
        <f>((((1-0.03)^$E$71)*0.03)/(((1+0.03)^$E$71)-1)*$E$70)/H95</f>
        <v>#DIV/0!</v>
      </c>
      <c r="I96" s="69"/>
      <c r="J96" s="69"/>
      <c r="K96" s="69"/>
      <c r="L96" s="69"/>
      <c r="M96" s="70"/>
    </row>
  </sheetData>
  <mergeCells count="9">
    <mergeCell ref="E70:G70"/>
    <mergeCell ref="E72:G72"/>
    <mergeCell ref="E71:G71"/>
    <mergeCell ref="C46:R46"/>
    <mergeCell ref="E55:J55"/>
    <mergeCell ref="E66:G66"/>
    <mergeCell ref="E67:G67"/>
    <mergeCell ref="E68:G68"/>
    <mergeCell ref="E69:G69"/>
  </mergeCells>
  <pageMargins left="0.7" right="0.7" top="0.75" bottom="0.75" header="0.3" footer="0.3"/>
  <pageSetup scale="55" fitToHeight="2" orientation="landscape" r:id="rId1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"/>
  <sheetViews>
    <sheetView workbookViewId="0">
      <selection activeCell="Z10" sqref="Z10"/>
    </sheetView>
  </sheetViews>
  <sheetFormatPr defaultRowHeight="15" x14ac:dyDescent="0.25"/>
  <cols>
    <col min="1" max="1" width="19.28515625" customWidth="1"/>
  </cols>
  <sheetData>
    <row r="1" spans="1:26" ht="18.75" x14ac:dyDescent="0.3">
      <c r="A1" s="1" t="s">
        <v>76</v>
      </c>
    </row>
    <row r="2" spans="1:26" x14ac:dyDescent="0.25">
      <c r="A2" s="6" t="s">
        <v>56</v>
      </c>
    </row>
    <row r="4" spans="1:26" x14ac:dyDescent="0.25">
      <c r="A4" t="s">
        <v>75</v>
      </c>
      <c r="B4" t="s">
        <v>59</v>
      </c>
      <c r="C4" t="s">
        <v>59</v>
      </c>
      <c r="D4" t="s">
        <v>60</v>
      </c>
      <c r="E4" t="s">
        <v>60</v>
      </c>
      <c r="F4" t="s">
        <v>61</v>
      </c>
      <c r="G4" t="s">
        <v>61</v>
      </c>
      <c r="H4" t="s">
        <v>62</v>
      </c>
      <c r="I4" t="s">
        <v>62</v>
      </c>
      <c r="J4" t="s">
        <v>63</v>
      </c>
      <c r="K4" t="s">
        <v>63</v>
      </c>
      <c r="L4" t="s">
        <v>64</v>
      </c>
      <c r="M4" t="s">
        <v>65</v>
      </c>
      <c r="N4" t="s">
        <v>65</v>
      </c>
      <c r="O4" t="s">
        <v>66</v>
      </c>
      <c r="P4" t="s">
        <v>66</v>
      </c>
      <c r="Q4" t="s">
        <v>67</v>
      </c>
      <c r="R4" t="s">
        <v>67</v>
      </c>
      <c r="S4" t="s">
        <v>68</v>
      </c>
      <c r="T4" t="s">
        <v>68</v>
      </c>
      <c r="U4" t="s">
        <v>69</v>
      </c>
      <c r="V4" t="s">
        <v>69</v>
      </c>
      <c r="W4" t="s">
        <v>70</v>
      </c>
      <c r="X4" t="s">
        <v>70</v>
      </c>
      <c r="Y4" t="s">
        <v>71</v>
      </c>
      <c r="Z4" t="s">
        <v>71</v>
      </c>
    </row>
    <row r="5" spans="1:26" x14ac:dyDescent="0.25">
      <c r="A5" s="8" t="s">
        <v>74</v>
      </c>
      <c r="B5" t="s">
        <v>72</v>
      </c>
      <c r="C5" t="s">
        <v>73</v>
      </c>
      <c r="D5" t="s">
        <v>72</v>
      </c>
      <c r="E5" t="s">
        <v>73</v>
      </c>
      <c r="F5" t="s">
        <v>72</v>
      </c>
      <c r="G5" t="s">
        <v>73</v>
      </c>
      <c r="H5" t="s">
        <v>72</v>
      </c>
      <c r="I5" t="s">
        <v>73</v>
      </c>
      <c r="J5" t="s">
        <v>72</v>
      </c>
      <c r="K5" t="s">
        <v>73</v>
      </c>
      <c r="L5" t="s">
        <v>72</v>
      </c>
      <c r="M5" t="s">
        <v>72</v>
      </c>
      <c r="N5" t="s">
        <v>73</v>
      </c>
      <c r="O5" t="s">
        <v>72</v>
      </c>
      <c r="P5" t="s">
        <v>73</v>
      </c>
      <c r="Q5" t="s">
        <v>72</v>
      </c>
      <c r="R5" t="s">
        <v>73</v>
      </c>
      <c r="S5" t="s">
        <v>72</v>
      </c>
      <c r="T5" t="s">
        <v>73</v>
      </c>
      <c r="U5" t="s">
        <v>72</v>
      </c>
      <c r="V5" t="s">
        <v>73</v>
      </c>
      <c r="W5" t="s">
        <v>72</v>
      </c>
      <c r="X5" t="s">
        <v>73</v>
      </c>
      <c r="Y5" t="s">
        <v>72</v>
      </c>
      <c r="Z5" t="s">
        <v>73</v>
      </c>
    </row>
    <row r="6" spans="1:26" ht="18" x14ac:dyDescent="0.35">
      <c r="A6" s="8" t="s">
        <v>10</v>
      </c>
      <c r="B6">
        <v>0.21865640132627201</v>
      </c>
      <c r="C6">
        <v>0.13086438460151301</v>
      </c>
      <c r="D6">
        <v>0.53984424160217204</v>
      </c>
      <c r="E6">
        <v>0.21502327793384701</v>
      </c>
      <c r="F6">
        <v>0.306310987087627</v>
      </c>
      <c r="G6">
        <v>0.14396975113879401</v>
      </c>
      <c r="H6">
        <v>0.66949933792345895</v>
      </c>
      <c r="I6">
        <v>0.48636076797021099</v>
      </c>
      <c r="J6">
        <v>0.67525159538201596</v>
      </c>
      <c r="K6">
        <v>0.44561012568695901</v>
      </c>
      <c r="L6">
        <v>4.9378075931514003</v>
      </c>
      <c r="M6">
        <v>0.44689669806361298</v>
      </c>
      <c r="N6">
        <v>0.12679149923888799</v>
      </c>
      <c r="O6">
        <v>1.27991161376355</v>
      </c>
      <c r="P6">
        <v>1.7101235514919999</v>
      </c>
      <c r="Q6">
        <v>1.4847016684580501</v>
      </c>
      <c r="R6">
        <v>3.1595257403533901</v>
      </c>
      <c r="S6">
        <v>8.3087226666724003</v>
      </c>
      <c r="T6">
        <v>1.5918327746268901</v>
      </c>
      <c r="U6">
        <v>1.91697562744256</v>
      </c>
      <c r="V6">
        <v>3.1388437058160501</v>
      </c>
      <c r="W6">
        <v>4.8022145232224798</v>
      </c>
      <c r="X6">
        <v>3.9348945663824302</v>
      </c>
      <c r="Y6">
        <v>11.565337090770401</v>
      </c>
      <c r="Z6">
        <v>1.81512885002002</v>
      </c>
    </row>
    <row r="7" spans="1:26" ht="18" x14ac:dyDescent="0.35">
      <c r="A7" s="8" t="s">
        <v>12</v>
      </c>
      <c r="B7">
        <v>0.214750869580735</v>
      </c>
      <c r="C7">
        <v>0.86594774384480699</v>
      </c>
      <c r="D7">
        <v>0.60119654432554903</v>
      </c>
      <c r="E7">
        <v>0.94928658836911195</v>
      </c>
      <c r="F7">
        <v>0.43966746964987502</v>
      </c>
      <c r="G7">
        <v>0.92170299049342796</v>
      </c>
      <c r="H7">
        <v>0.42870522169716002</v>
      </c>
      <c r="I7">
        <v>6.4620578485812903</v>
      </c>
      <c r="J7">
        <v>0.39901356723027098</v>
      </c>
      <c r="K7">
        <v>6.0077041718080997</v>
      </c>
      <c r="L7">
        <v>1.18029483994638</v>
      </c>
      <c r="M7">
        <v>0.73685158884276902</v>
      </c>
      <c r="N7">
        <v>0.66973929675133004</v>
      </c>
      <c r="O7">
        <v>0.81534397729322206</v>
      </c>
      <c r="P7">
        <v>19.7474713997244</v>
      </c>
      <c r="Q7">
        <v>1.3864640394641801</v>
      </c>
      <c r="R7">
        <v>25.8769416783792</v>
      </c>
      <c r="S7">
        <v>2.4366780471758398</v>
      </c>
      <c r="T7">
        <v>28.8513502964135</v>
      </c>
      <c r="U7">
        <v>1.0237142028855</v>
      </c>
      <c r="V7">
        <v>19.415022084838</v>
      </c>
      <c r="W7">
        <v>3.9672862659204302</v>
      </c>
      <c r="X7">
        <v>25.1514464537638</v>
      </c>
      <c r="Y7">
        <v>5.8380805013304702</v>
      </c>
      <c r="Z7">
        <v>30.251901861264201</v>
      </c>
    </row>
    <row r="8" spans="1:26" ht="18" x14ac:dyDescent="0.35">
      <c r="A8" s="8" t="s">
        <v>13</v>
      </c>
      <c r="B8">
        <v>1.19580969134614E-2</v>
      </c>
      <c r="C8">
        <v>9.4987611214726306E-2</v>
      </c>
      <c r="D8">
        <v>2.5489137752375199E-2</v>
      </c>
      <c r="E8">
        <v>0.17924102816680301</v>
      </c>
      <c r="F8">
        <v>1.31784581022886E-2</v>
      </c>
      <c r="G8">
        <v>0.113538455243444</v>
      </c>
      <c r="H8">
        <v>1.0147588924941499E-2</v>
      </c>
      <c r="I8">
        <v>0.110489233638232</v>
      </c>
      <c r="J8">
        <v>1.01649796129207E-2</v>
      </c>
      <c r="K8">
        <v>0.104099011568366</v>
      </c>
      <c r="L8">
        <v>1.3043159154072701E-3</v>
      </c>
      <c r="M8">
        <v>1.51708856242177E-2</v>
      </c>
      <c r="N8">
        <v>0.104440283916326</v>
      </c>
      <c r="O8">
        <v>1.6287253385018099E-2</v>
      </c>
      <c r="P8">
        <v>0.62836034299384302</v>
      </c>
      <c r="Q8">
        <v>5.9352390521578901E-3</v>
      </c>
      <c r="R8">
        <v>0.68685387765680495</v>
      </c>
      <c r="S8">
        <v>4.1771423198695298E-2</v>
      </c>
      <c r="T8">
        <v>0.42363414401670502</v>
      </c>
      <c r="U8">
        <v>1.1438040174139699E-2</v>
      </c>
      <c r="V8">
        <v>0.68909848607010105</v>
      </c>
      <c r="W8">
        <v>4.79807398076533E-3</v>
      </c>
      <c r="X8">
        <v>0.47012435975072597</v>
      </c>
      <c r="Y8">
        <v>2.5758199866025299E-2</v>
      </c>
      <c r="Z8">
        <v>0.78873346578188896</v>
      </c>
    </row>
    <row r="9" spans="1:26" ht="18" x14ac:dyDescent="0.35">
      <c r="A9" s="8" t="s">
        <v>14</v>
      </c>
      <c r="B9">
        <v>1.0950951718981101E-2</v>
      </c>
      <c r="C9">
        <v>8.7388607606070298E-2</v>
      </c>
      <c r="D9">
        <v>2.3326943097344399E-2</v>
      </c>
      <c r="E9">
        <v>0.164901736355825</v>
      </c>
      <c r="F9">
        <v>1.20559008308569E-2</v>
      </c>
      <c r="G9">
        <v>0.104455383957456</v>
      </c>
      <c r="H9">
        <v>9.3618926807003504E-3</v>
      </c>
      <c r="I9">
        <v>0.101650098345253</v>
      </c>
      <c r="J9">
        <v>9.1949475494396398E-3</v>
      </c>
      <c r="K9">
        <v>9.5771088211467306E-2</v>
      </c>
      <c r="L9">
        <v>1.0534242104102401E-3</v>
      </c>
      <c r="M9">
        <v>1.3979441982290199E-2</v>
      </c>
      <c r="N9">
        <v>9.6085065750901394E-2</v>
      </c>
      <c r="O9">
        <v>1.4610467565908E-2</v>
      </c>
      <c r="P9">
        <v>0.57809152215471105</v>
      </c>
      <c r="Q9">
        <v>5.4097664614717001E-3</v>
      </c>
      <c r="R9">
        <v>0.63190556744427095</v>
      </c>
      <c r="S9">
        <v>3.7656251503185002E-2</v>
      </c>
      <c r="T9">
        <v>0.38974341249536798</v>
      </c>
      <c r="U9">
        <v>9.9429302012440293E-3</v>
      </c>
      <c r="V9">
        <v>0.63397060718449305</v>
      </c>
      <c r="W9">
        <v>4.1755926508749803E-3</v>
      </c>
      <c r="X9">
        <v>0.43251441097066801</v>
      </c>
      <c r="Y9">
        <v>2.1015423383839101E-2</v>
      </c>
      <c r="Z9">
        <v>0.72563479235706896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Quantification Tool</vt:lpstr>
      <vt:lpstr>Emissions Factors EMFAC2011</vt:lpstr>
      <vt:lpstr>Sheet3</vt:lpstr>
      <vt:lpstr>'Quantification Tool'!Print_Titles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Tanisha Taylor</dc:creator>
  <cp:lastModifiedBy>Jeff Findley</cp:lastModifiedBy>
  <cp:lastPrinted>2014-01-16T06:24:41Z</cp:lastPrinted>
  <dcterms:created xsi:type="dcterms:W3CDTF">2014-01-16T01:57:37Z</dcterms:created>
  <dcterms:modified xsi:type="dcterms:W3CDTF">2023-08-07T13:46:51Z</dcterms:modified>
</cp:coreProperties>
</file>